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Ком., 149" sheetId="1" r:id="rId1"/>
  </sheets>
  <definedNames/>
  <calcPr fullCalcOnLoad="1"/>
</workbook>
</file>

<file path=xl/sharedStrings.xml><?xml version="1.0" encoding="utf-8"?>
<sst xmlns="http://schemas.openxmlformats.org/spreadsheetml/2006/main" count="141" uniqueCount="118">
  <si>
    <t xml:space="preserve">Перечень и стоимость работ по содержанию общего имущества дома по адресу : </t>
  </si>
  <si>
    <t>Общий объем дома</t>
  </si>
  <si>
    <t>м3</t>
  </si>
  <si>
    <t>Общая площадь квартир:</t>
  </si>
  <si>
    <t>м2</t>
  </si>
  <si>
    <t>Площадь кровли :</t>
  </si>
  <si>
    <t xml:space="preserve">Средняя уборочная площадь лестниц </t>
  </si>
  <si>
    <t>Кол-во квартир:</t>
  </si>
  <si>
    <t>шт</t>
  </si>
  <si>
    <t>Кол-во подъездов</t>
  </si>
  <si>
    <t>Кол-во этажей:</t>
  </si>
  <si>
    <t>эт.</t>
  </si>
  <si>
    <t>Уборочная площадь конт.площадок</t>
  </si>
  <si>
    <t>Ед. изм.</t>
  </si>
  <si>
    <t>Шифр
норматива</t>
  </si>
  <si>
    <t>Кол-во</t>
  </si>
  <si>
    <t>Стоимость
 в руб.                                     на год</t>
  </si>
  <si>
    <t>1. Содержание общего имущества дома (конструктивные элементы здания)</t>
  </si>
  <si>
    <t>м.2
 кровли</t>
  </si>
  <si>
    <t>3 7 1</t>
  </si>
  <si>
    <t>м.2 
общ.пл.</t>
  </si>
  <si>
    <t>3 7 5</t>
  </si>
  <si>
    <t>Осмотр электротехн. устройств
(1 раз в год )</t>
  </si>
  <si>
    <t>м.2
общ. пл.</t>
  </si>
  <si>
    <t>3 7 8</t>
  </si>
  <si>
    <t>Погрузка и вывоз мусора
в том числе
крупногабаритного, 
а также после уборки прилег.тер., контейнерных площадок
 с учетом стоимости автотранспорта</t>
  </si>
  <si>
    <t>шт.</t>
  </si>
  <si>
    <t>2. Содержание общего имущества дома (внутридомовые сети)</t>
  </si>
  <si>
    <t>Осмотр водопровода, канализации и горячего водоснабжения                   ( 1 раз в год)</t>
  </si>
  <si>
    <t>кв.</t>
  </si>
  <si>
    <t>2 2 1 2
(23)</t>
  </si>
  <si>
    <t>Смена набивки сальника в клапане вентиля диам. 20 мм, 32-50 мм</t>
  </si>
  <si>
    <t>3 4 8</t>
  </si>
  <si>
    <t>Подчеканка раструбов канализационных труб диам.50, 100мм</t>
  </si>
  <si>
    <t>стык</t>
  </si>
  <si>
    <t>3 4 21</t>
  </si>
  <si>
    <t>Снятие  и установка крышек канал. ревизий с заменой прокладок</t>
  </si>
  <si>
    <t>2 2 1 2
(8)</t>
  </si>
  <si>
    <t>Прочистка канализационной сети от стояка до колодца (лежак)</t>
  </si>
  <si>
    <t>м.п.</t>
  </si>
  <si>
    <t>ГЭСНР
65 10</t>
  </si>
  <si>
    <t>Снятие показаний индивидуальных приборов учета (1 раза в год);</t>
  </si>
  <si>
    <t>шт/кв</t>
  </si>
  <si>
    <t>3 2 1</t>
  </si>
  <si>
    <t>щит.</t>
  </si>
  <si>
    <t>Замена плавких вставок в электрощитах;</t>
  </si>
  <si>
    <t>2 2 2 3
(21)</t>
  </si>
  <si>
    <t>Содержание в рабочем состоянии 
электроосвещения подъездов (замена эл.ламп.в местах общ.пользования)</t>
  </si>
  <si>
    <t xml:space="preserve"> 3.6.9</t>
  </si>
  <si>
    <t>3.Санитарное содержание придомовой территории</t>
  </si>
  <si>
    <t>1м2</t>
  </si>
  <si>
    <t>( 2.2.1.1)</t>
  </si>
  <si>
    <t>Посыпка территории песком или смесью</t>
  </si>
  <si>
    <t>( 2.2.1.5)</t>
  </si>
  <si>
    <t>Очистка контейнерных площадок в холодный период</t>
  </si>
  <si>
    <t>( 2.2.1.16)</t>
  </si>
  <si>
    <t>( 2.2.1.19)</t>
  </si>
  <si>
    <t>( 2.2.1.24.)</t>
  </si>
  <si>
    <t>Покос сорной травы</t>
  </si>
  <si>
    <t>100м2</t>
  </si>
  <si>
    <t>4. Санитарное содержание лестничных клеток</t>
  </si>
  <si>
    <t>(4.2.1.5)</t>
  </si>
  <si>
    <t>Мытье пола кабины лифта 
(ежедневно)</t>
  </si>
  <si>
    <t>(4.2.1.2)</t>
  </si>
  <si>
    <t>(4.2.1.6)</t>
  </si>
  <si>
    <t>а) водопровод и канализация,
 горячее водоснабжение:</t>
  </si>
  <si>
    <t>ремонт, замена запорной арматуры
 сгонов на трубопроводе, 
установка бандажей на трубопроводе;</t>
  </si>
  <si>
    <t>смена небольших участков
 трубопровода (до 2м); заделка свищей и зачеканка раструбов;</t>
  </si>
  <si>
    <t>выполнение сварочных работ при ремонте или замене трубопроводов;</t>
  </si>
  <si>
    <t>б) центральное отопление</t>
  </si>
  <si>
    <t>ликвидация течи путем уплотнения соединений труб, арматуры и нагревательных приборов;</t>
  </si>
  <si>
    <t>ремонт и замена сгонов на трубопроводе, смена небольших участков (до 2 м);</t>
  </si>
  <si>
    <t>выполнение сварочных работ при ремонте или замене  трубопроводов;</t>
  </si>
  <si>
    <t>г) сопутствующие работы при ликвидации аварий;</t>
  </si>
  <si>
    <t>отрывка траншей; откачка воды из подвала;</t>
  </si>
  <si>
    <t>вскрытие полов, пробивка отверстий и борозд над скрытыми трубопроводами;</t>
  </si>
  <si>
    <t>отключение стояков на отдельных участках трубопроводов, слив отключенных участков систем центрального отопления и горячего водоснабжения и обратное их наполнение с пуском системы после устранения неисправности;</t>
  </si>
  <si>
    <t xml:space="preserve">д) электроснабжение </t>
  </si>
  <si>
    <t>ремонт электрощитков
( замена шпилек, подтяжка и
 зачистка контактов);</t>
  </si>
  <si>
    <t>включение и замена вышедших из строя автоматов</t>
  </si>
  <si>
    <t>замена пробок и плавких вставок на поэтажных разделительных электрощитках;</t>
  </si>
  <si>
    <t>Выявление и устранение неисправностей и повреждений в силовых и осветительных электросетях.</t>
  </si>
  <si>
    <t>Техническое обслуживание
 внутридомовых газопроводов 
( подрядная организация)</t>
  </si>
  <si>
    <t xml:space="preserve">Технические осмотры вентканалов,
 устранение завалов, проверка
 технического состояния вентиляции
 и оголовков труб с предоставлением актов
замена вентрешеток, прочистка вентканалов от мусора и др.
(подрядная организация) </t>
  </si>
  <si>
    <t>Всего по содержанию (год):</t>
  </si>
  <si>
    <t>Всего по содержанию (месяц)</t>
  </si>
  <si>
    <t>В месяц за 1 м.кв. общ.пл. (руб)</t>
  </si>
  <si>
    <t>в том числе:</t>
  </si>
  <si>
    <t>содержание лифтов</t>
  </si>
  <si>
    <t>санитарное содержание дворовой территории</t>
  </si>
  <si>
    <t>санитарное содержание л/клеток</t>
  </si>
  <si>
    <r>
      <t xml:space="preserve">Содержание лифтов в исправном  состоянии, обеспечение их безопасной 
и бесперебойной работы; проведение  контрольных осмотров оборудования
лифтов; организация обучения технического персонала, периодическая проверка  знаний лиц ответственных за исправное  состояние  и организацию работ по  техническому обслуживанию и ремонту  лифтов; обеспечение порядка хранения и учет выдачи ключей от помещения шкафов, в которых размещено оборудование лифтов; </t>
    </r>
    <r>
      <rPr>
        <b/>
        <sz val="8"/>
        <rFont val="Arial"/>
        <family val="2"/>
      </rPr>
      <t xml:space="preserve">подрядная организация ООО "Липецклифт" </t>
    </r>
  </si>
  <si>
    <t>Осмотр фундаментов и отмосток, 
и др. конструктивных  элементов здан.
 (1раз в год)</t>
  </si>
  <si>
    <t>Вывоз ТБО</t>
  </si>
  <si>
    <t>Утилизация ТБО</t>
  </si>
  <si>
    <t>8. Услуги сторонних организаций</t>
  </si>
  <si>
    <t>ремонт и замена аварийно-запорной арматуры;</t>
  </si>
  <si>
    <t>Влажное подметание лестничных площадок и маршей выше третьего этажа (1 раз в неделю)</t>
  </si>
  <si>
    <t>ТЕРр68-04-2</t>
  </si>
  <si>
    <t xml:space="preserve">Услуги управления:
 в том числе выдача справок, регистрация,
 банковские расх.
 </t>
  </si>
  <si>
    <t xml:space="preserve">Уборка контейнерных площадок в теплый период времени </t>
  </si>
  <si>
    <t>лифт</t>
  </si>
  <si>
    <t>6. Аварийное обслуживание ( 0,8 руб от общей площади в месяц, в год 9,6 руб)</t>
  </si>
  <si>
    <t>Осмотр кровель (1 раз в год)</t>
  </si>
  <si>
    <t>9.Текущий ремонт, благоустройство</t>
  </si>
  <si>
    <t>Наименование работ</t>
  </si>
  <si>
    <t xml:space="preserve">Сдвижка и подметание снега </t>
  </si>
  <si>
    <t>Влажное подметание лестничных
 площадок и маршей нижних трех 
этажей (5 раз в неделю)</t>
  </si>
  <si>
    <t>Подметание территории в теплый период  (5р/нед)</t>
  </si>
  <si>
    <t>кв</t>
  </si>
  <si>
    <t>7.Техническое  освидетельствование  лифтов</t>
  </si>
  <si>
    <t xml:space="preserve">            Липецкая обл., г.Елец , ул.Коммунаров 149</t>
  </si>
  <si>
    <t xml:space="preserve">Мытье лестничных площадок и маршей  </t>
  </si>
  <si>
    <t>Средняя уборочная площадь дворовых территорий :</t>
  </si>
  <si>
    <t xml:space="preserve"> стоимость                                  ( руб)</t>
  </si>
  <si>
    <t>9-ти этажный  дом, оборудованный двухконтурными газовыми котлами , лифтом.</t>
  </si>
  <si>
    <t>Приложение 2</t>
  </si>
  <si>
    <t>к конкурсной документации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</si>
</sst>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#.##0.0&quot;р.&quot;"/>
    <numFmt numFmtId="171" formatCode="0_ ;\-0\ "/>
    <numFmt numFmtId="172" formatCode="#.##0"/>
    <numFmt numFmtId="173" formatCode="#.##0.00"/>
    <numFmt numFmtId="174" formatCode="0.00_ ;\-0.00\ "/>
    <numFmt numFmtId="175" formatCode="[$-FC19]d\ mmmm\ yyyy\ \г\."/>
    <numFmt numFmtId="176" formatCode="0.000_ ;\-0.000\ 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0" fillId="0" borderId="10" xfId="0" applyNumberFormat="1" applyBorder="1" applyAlignment="1">
      <alignment vertical="justify"/>
    </xf>
    <xf numFmtId="165" fontId="0" fillId="0" borderId="10" xfId="0" applyNumberFormat="1" applyBorder="1" applyAlignment="1">
      <alignment vertical="justify"/>
    </xf>
    <xf numFmtId="2" fontId="0" fillId="0" borderId="10" xfId="0" applyNumberFormat="1" applyBorder="1" applyAlignment="1">
      <alignment vertical="justify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vertical="justify"/>
    </xf>
    <xf numFmtId="0" fontId="0" fillId="0" borderId="10" xfId="0" applyFill="1" applyBorder="1" applyAlignment="1">
      <alignment vertical="justify"/>
    </xf>
    <xf numFmtId="0" fontId="3" fillId="0" borderId="10" xfId="0" applyFont="1" applyBorder="1" applyAlignment="1">
      <alignment vertical="justify" wrapText="1"/>
    </xf>
    <xf numFmtId="0" fontId="0" fillId="0" borderId="10" xfId="0" applyFill="1" applyBorder="1" applyAlignment="1">
      <alignment vertical="justify" wrapText="1"/>
    </xf>
    <xf numFmtId="0" fontId="0" fillId="0" borderId="10" xfId="0" applyBorder="1" applyAlignment="1">
      <alignment horizontal="center" vertical="justify"/>
    </xf>
    <xf numFmtId="0" fontId="3" fillId="0" borderId="10" xfId="0" applyFont="1" applyBorder="1" applyAlignment="1">
      <alignment horizontal="center" vertical="justify" wrapText="1"/>
    </xf>
    <xf numFmtId="14" fontId="0" fillId="0" borderId="10" xfId="0" applyNumberFormat="1" applyBorder="1" applyAlignment="1">
      <alignment vertical="justify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/>
    </xf>
    <xf numFmtId="0" fontId="7" fillId="0" borderId="10" xfId="0" applyFont="1" applyBorder="1" applyAlignment="1">
      <alignment horizontal="center" vertical="justify" wrapText="1"/>
    </xf>
    <xf numFmtId="2" fontId="0" fillId="0" borderId="10" xfId="0" applyNumberFormat="1" applyFill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1" fillId="34" borderId="10" xfId="0" applyFont="1" applyFill="1" applyBorder="1" applyAlignment="1">
      <alignment vertical="justify" wrapText="1"/>
    </xf>
    <xf numFmtId="2" fontId="1" fillId="35" borderId="10" xfId="0" applyNumberFormat="1" applyFont="1" applyFill="1" applyBorder="1" applyAlignment="1">
      <alignment vertical="justify"/>
    </xf>
    <xf numFmtId="2" fontId="1" fillId="35" borderId="13" xfId="0" applyNumberFormat="1" applyFont="1" applyFill="1" applyBorder="1" applyAlignment="1">
      <alignment vertical="justify"/>
    </xf>
    <xf numFmtId="164" fontId="1" fillId="35" borderId="10" xfId="0" applyNumberFormat="1" applyFont="1" applyFill="1" applyBorder="1" applyAlignment="1">
      <alignment vertical="justify"/>
    </xf>
    <xf numFmtId="2" fontId="9" fillId="35" borderId="10" xfId="0" applyNumberFormat="1" applyFont="1" applyFill="1" applyBorder="1" applyAlignment="1">
      <alignment vertical="justify"/>
    </xf>
    <xf numFmtId="2" fontId="0" fillId="0" borderId="10" xfId="0" applyNumberFormat="1" applyFont="1" applyBorder="1" applyAlignment="1">
      <alignment vertical="justify"/>
    </xf>
    <xf numFmtId="0" fontId="3" fillId="0" borderId="0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justify"/>
    </xf>
    <xf numFmtId="2" fontId="9" fillId="0" borderId="0" xfId="0" applyNumberFormat="1" applyFont="1" applyBorder="1" applyAlignment="1">
      <alignment vertical="justify"/>
    </xf>
    <xf numFmtId="164" fontId="0" fillId="0" borderId="10" xfId="0" applyNumberFormat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2" fontId="9" fillId="35" borderId="10" xfId="0" applyNumberFormat="1" applyFont="1" applyFill="1" applyBorder="1" applyAlignment="1">
      <alignment horizontal="right" vertical="justify" wrapText="1"/>
    </xf>
    <xf numFmtId="164" fontId="1" fillId="36" borderId="11" xfId="0" applyNumberFormat="1" applyFont="1" applyFill="1" applyBorder="1" applyAlignment="1">
      <alignment horizontal="left"/>
    </xf>
    <xf numFmtId="164" fontId="1" fillId="36" borderId="12" xfId="0" applyNumberFormat="1" applyFont="1" applyFill="1" applyBorder="1" applyAlignment="1">
      <alignment horizontal="left"/>
    </xf>
    <xf numFmtId="164" fontId="1" fillId="36" borderId="1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6" borderId="11" xfId="0" applyFont="1" applyFill="1" applyBorder="1" applyAlignment="1">
      <alignment horizontal="left" vertical="justify"/>
    </xf>
    <xf numFmtId="0" fontId="2" fillId="36" borderId="12" xfId="0" applyFont="1" applyFill="1" applyBorder="1" applyAlignment="1">
      <alignment horizontal="left" vertical="justify"/>
    </xf>
    <xf numFmtId="0" fontId="2" fillId="36" borderId="13" xfId="0" applyFont="1" applyFill="1" applyBorder="1" applyAlignment="1">
      <alignment horizontal="left" vertical="justify"/>
    </xf>
    <xf numFmtId="0" fontId="1" fillId="36" borderId="12" xfId="0" applyFont="1" applyFill="1" applyBorder="1" applyAlignment="1">
      <alignment horizontal="left" vertical="justify"/>
    </xf>
    <xf numFmtId="0" fontId="1" fillId="36" borderId="13" xfId="0" applyFont="1" applyFill="1" applyBorder="1" applyAlignment="1">
      <alignment horizontal="left" vertical="justify"/>
    </xf>
    <xf numFmtId="0" fontId="9" fillId="36" borderId="11" xfId="0" applyFont="1" applyFill="1" applyBorder="1" applyAlignment="1">
      <alignment horizontal="left" vertical="justify" wrapText="1"/>
    </xf>
    <xf numFmtId="0" fontId="9" fillId="36" borderId="12" xfId="0" applyFont="1" applyFill="1" applyBorder="1" applyAlignment="1">
      <alignment horizontal="left" vertical="justify" wrapText="1"/>
    </xf>
    <xf numFmtId="0" fontId="9" fillId="36" borderId="13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36.75390625" style="0" customWidth="1"/>
    <col min="3" max="3" width="8.75390625" style="0" customWidth="1"/>
    <col min="4" max="4" width="9.125" style="0" hidden="1" customWidth="1"/>
    <col min="5" max="5" width="10.375" style="0" customWidth="1"/>
    <col min="7" max="7" width="13.75390625" style="0" bestFit="1" customWidth="1"/>
  </cols>
  <sheetData>
    <row r="1" ht="12.75">
      <c r="E1" t="s">
        <v>116</v>
      </c>
    </row>
    <row r="2" ht="12.75">
      <c r="E2" t="s">
        <v>117</v>
      </c>
    </row>
    <row r="4" spans="1:6" ht="12.75">
      <c r="A4" s="1" t="s">
        <v>0</v>
      </c>
      <c r="B4" s="1"/>
      <c r="C4" s="1"/>
      <c r="D4" s="1"/>
      <c r="E4" s="2"/>
      <c r="F4" s="3"/>
    </row>
    <row r="5" spans="1:6" ht="12.75">
      <c r="A5" s="1" t="s">
        <v>111</v>
      </c>
      <c r="B5" s="1"/>
      <c r="C5" s="1"/>
      <c r="D5" s="1"/>
      <c r="E5" s="2"/>
      <c r="F5" s="3"/>
    </row>
    <row r="6" spans="1:7" ht="12.75">
      <c r="A6" s="57" t="s">
        <v>115</v>
      </c>
      <c r="B6" s="57"/>
      <c r="C6" s="57"/>
      <c r="D6" s="57"/>
      <c r="E6" s="57"/>
      <c r="F6" s="57"/>
      <c r="G6" s="57"/>
    </row>
    <row r="7" spans="1:7" ht="12.75">
      <c r="A7" s="17" t="s">
        <v>1</v>
      </c>
      <c r="B7" s="4"/>
      <c r="C7" s="4"/>
      <c r="D7" s="4"/>
      <c r="E7" s="4"/>
      <c r="F7" s="7">
        <v>19229</v>
      </c>
      <c r="G7" s="19" t="s">
        <v>2</v>
      </c>
    </row>
    <row r="8" spans="1:7" ht="12.75">
      <c r="A8" s="5" t="s">
        <v>3</v>
      </c>
      <c r="B8" s="6"/>
      <c r="C8" s="5"/>
      <c r="D8" s="5"/>
      <c r="E8" s="5"/>
      <c r="F8" s="7">
        <v>3730.3</v>
      </c>
      <c r="G8" s="5" t="s">
        <v>4</v>
      </c>
    </row>
    <row r="9" spans="1:7" ht="12.75">
      <c r="A9" t="s">
        <v>5</v>
      </c>
      <c r="B9" s="8"/>
      <c r="C9" s="5"/>
      <c r="F9" s="9">
        <v>770</v>
      </c>
      <c r="G9" s="5" t="s">
        <v>4</v>
      </c>
    </row>
    <row r="10" spans="1:7" ht="12.75">
      <c r="A10" t="s">
        <v>6</v>
      </c>
      <c r="F10" s="9">
        <v>559.9</v>
      </c>
      <c r="G10" t="s">
        <v>4</v>
      </c>
    </row>
    <row r="11" spans="1:7" ht="12.75">
      <c r="A11" t="s">
        <v>113</v>
      </c>
      <c r="F11" s="9">
        <v>1281.3</v>
      </c>
      <c r="G11" t="s">
        <v>4</v>
      </c>
    </row>
    <row r="12" spans="1:7" ht="12.75">
      <c r="A12" t="s">
        <v>7</v>
      </c>
      <c r="F12" s="9">
        <v>72</v>
      </c>
      <c r="G12" t="s">
        <v>8</v>
      </c>
    </row>
    <row r="13" spans="1:7" ht="12.75">
      <c r="A13" t="s">
        <v>9</v>
      </c>
      <c r="F13" s="9">
        <v>2</v>
      </c>
      <c r="G13" t="s">
        <v>8</v>
      </c>
    </row>
    <row r="14" spans="1:7" ht="12.75">
      <c r="A14" t="s">
        <v>10</v>
      </c>
      <c r="F14" s="9">
        <v>9</v>
      </c>
      <c r="G14" t="s">
        <v>11</v>
      </c>
    </row>
    <row r="15" spans="1:7" ht="12.75">
      <c r="A15" t="s">
        <v>12</v>
      </c>
      <c r="F15" s="9">
        <v>17</v>
      </c>
      <c r="G15" t="s">
        <v>4</v>
      </c>
    </row>
    <row r="16" ht="12.75">
      <c r="F16" s="9"/>
    </row>
    <row r="17" spans="1:7" ht="12.75">
      <c r="A17" s="58" t="s">
        <v>105</v>
      </c>
      <c r="B17" s="58" t="s">
        <v>13</v>
      </c>
      <c r="C17" s="59" t="s">
        <v>14</v>
      </c>
      <c r="D17" s="60" t="s">
        <v>114</v>
      </c>
      <c r="E17" s="61"/>
      <c r="F17" s="58" t="s">
        <v>15</v>
      </c>
      <c r="G17" s="59" t="s">
        <v>16</v>
      </c>
    </row>
    <row r="18" spans="1:7" ht="24" customHeight="1">
      <c r="A18" s="58"/>
      <c r="B18" s="58"/>
      <c r="C18" s="59"/>
      <c r="D18" s="62"/>
      <c r="E18" s="63"/>
      <c r="F18" s="58"/>
      <c r="G18" s="59"/>
    </row>
    <row r="19" spans="1:7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</row>
    <row r="20" spans="1:7" ht="12.75">
      <c r="A20" s="54" t="s">
        <v>17</v>
      </c>
      <c r="B20" s="55"/>
      <c r="C20" s="55"/>
      <c r="D20" s="55"/>
      <c r="E20" s="55"/>
      <c r="F20" s="55"/>
      <c r="G20" s="56"/>
    </row>
    <row r="21" spans="1:7" ht="25.5">
      <c r="A21" s="20" t="s">
        <v>103</v>
      </c>
      <c r="B21" s="51" t="s">
        <v>18</v>
      </c>
      <c r="C21" s="20" t="s">
        <v>19</v>
      </c>
      <c r="D21" s="21">
        <v>0.003</v>
      </c>
      <c r="E21" s="22">
        <v>0.31</v>
      </c>
      <c r="F21" s="20">
        <f>F9</f>
        <v>770</v>
      </c>
      <c r="G21" s="22">
        <f>F21*E21</f>
        <v>238.7</v>
      </c>
    </row>
    <row r="22" spans="1:7" ht="38.25">
      <c r="A22" s="23" t="s">
        <v>92</v>
      </c>
      <c r="B22" s="23" t="s">
        <v>20</v>
      </c>
      <c r="C22" s="24" t="s">
        <v>21</v>
      </c>
      <c r="D22" s="24">
        <v>0.0035</v>
      </c>
      <c r="E22" s="24">
        <v>0.39</v>
      </c>
      <c r="F22" s="24">
        <f>F8</f>
        <v>3730.3</v>
      </c>
      <c r="G22" s="22">
        <f>E22*F22</f>
        <v>1454.817</v>
      </c>
    </row>
    <row r="23" spans="1:7" ht="25.5">
      <c r="A23" s="23" t="s">
        <v>22</v>
      </c>
      <c r="B23" s="23" t="s">
        <v>23</v>
      </c>
      <c r="C23" s="24" t="s">
        <v>24</v>
      </c>
      <c r="D23" s="24">
        <v>0.017</v>
      </c>
      <c r="E23" s="24">
        <v>0.9</v>
      </c>
      <c r="F23" s="24">
        <f>F8</f>
        <v>3730.3</v>
      </c>
      <c r="G23" s="22">
        <f>E23*F23</f>
        <v>3357.2700000000004</v>
      </c>
    </row>
    <row r="24" spans="1:7" ht="16.5" customHeight="1">
      <c r="A24" s="24"/>
      <c r="B24" s="24"/>
      <c r="C24" s="24"/>
      <c r="D24" s="24"/>
      <c r="E24" s="24"/>
      <c r="F24" s="24"/>
      <c r="G24" s="42">
        <f>SUM(G21:G23)</f>
        <v>5050.787</v>
      </c>
    </row>
    <row r="25" spans="1:7" ht="12.75">
      <c r="A25" s="64" t="s">
        <v>27</v>
      </c>
      <c r="B25" s="65"/>
      <c r="C25" s="65"/>
      <c r="D25" s="65"/>
      <c r="E25" s="65"/>
      <c r="F25" s="65"/>
      <c r="G25" s="66"/>
    </row>
    <row r="26" spans="1:7" ht="38.25">
      <c r="A26" s="23" t="s">
        <v>28</v>
      </c>
      <c r="B26" s="24" t="s">
        <v>29</v>
      </c>
      <c r="C26" s="23" t="s">
        <v>30</v>
      </c>
      <c r="D26" s="24">
        <v>0.6</v>
      </c>
      <c r="E26" s="24">
        <v>60.44</v>
      </c>
      <c r="F26" s="24">
        <f>F12</f>
        <v>72</v>
      </c>
      <c r="G26" s="22">
        <f aca="true" t="shared" si="0" ref="G26:G33">E26*F26</f>
        <v>4351.68</v>
      </c>
    </row>
    <row r="27" spans="1:7" ht="25.5">
      <c r="A27" s="23" t="s">
        <v>31</v>
      </c>
      <c r="B27" s="24" t="s">
        <v>8</v>
      </c>
      <c r="C27" s="24" t="s">
        <v>32</v>
      </c>
      <c r="D27" s="24">
        <v>0.72</v>
      </c>
      <c r="E27" s="24">
        <v>106.72</v>
      </c>
      <c r="F27" s="25">
        <f>F13*5</f>
        <v>10</v>
      </c>
      <c r="G27" s="22">
        <f t="shared" si="0"/>
        <v>1067.2</v>
      </c>
    </row>
    <row r="28" spans="1:7" ht="25.5">
      <c r="A28" s="23" t="s">
        <v>33</v>
      </c>
      <c r="B28" s="24" t="s">
        <v>34</v>
      </c>
      <c r="C28" s="24" t="s">
        <v>35</v>
      </c>
      <c r="D28" s="24">
        <v>0.58</v>
      </c>
      <c r="E28" s="24">
        <v>85.97</v>
      </c>
      <c r="F28" s="25">
        <f>F13*3</f>
        <v>6</v>
      </c>
      <c r="G28" s="22">
        <f t="shared" si="0"/>
        <v>515.8199999999999</v>
      </c>
    </row>
    <row r="29" spans="1:7" ht="25.5">
      <c r="A29" s="23" t="s">
        <v>36</v>
      </c>
      <c r="B29" s="24" t="s">
        <v>26</v>
      </c>
      <c r="C29" s="23" t="s">
        <v>37</v>
      </c>
      <c r="D29" s="24">
        <v>0.69</v>
      </c>
      <c r="E29" s="24">
        <v>102.27</v>
      </c>
      <c r="F29" s="25">
        <f>F13*3</f>
        <v>6</v>
      </c>
      <c r="G29" s="22">
        <f t="shared" si="0"/>
        <v>613.62</v>
      </c>
    </row>
    <row r="30" spans="1:7" ht="25.5">
      <c r="A30" s="23" t="s">
        <v>38</v>
      </c>
      <c r="B30" s="24" t="s">
        <v>39</v>
      </c>
      <c r="C30" s="23" t="s">
        <v>40</v>
      </c>
      <c r="D30" s="24">
        <v>1.08</v>
      </c>
      <c r="E30" s="24">
        <v>258.88</v>
      </c>
      <c r="F30" s="25">
        <f>F13*2</f>
        <v>4</v>
      </c>
      <c r="G30" s="22">
        <f t="shared" si="0"/>
        <v>1035.52</v>
      </c>
    </row>
    <row r="31" spans="1:7" ht="25.5">
      <c r="A31" s="23" t="s">
        <v>41</v>
      </c>
      <c r="B31" s="24" t="s">
        <v>42</v>
      </c>
      <c r="C31" s="24" t="s">
        <v>43</v>
      </c>
      <c r="D31" s="24">
        <v>0.45</v>
      </c>
      <c r="E31" s="24">
        <v>43.85</v>
      </c>
      <c r="F31" s="24">
        <f>F12*2</f>
        <v>144</v>
      </c>
      <c r="G31" s="22">
        <f t="shared" si="0"/>
        <v>6314.400000000001</v>
      </c>
    </row>
    <row r="32" spans="1:7" ht="25.5">
      <c r="A32" s="23" t="s">
        <v>45</v>
      </c>
      <c r="B32" s="24" t="s">
        <v>44</v>
      </c>
      <c r="C32" s="23" t="s">
        <v>46</v>
      </c>
      <c r="D32" s="24">
        <v>0.7</v>
      </c>
      <c r="E32" s="24">
        <v>105.19</v>
      </c>
      <c r="F32" s="25">
        <f>F14*3</f>
        <v>27</v>
      </c>
      <c r="G32" s="22">
        <f t="shared" si="0"/>
        <v>2840.13</v>
      </c>
    </row>
    <row r="33" spans="1:7" ht="38.25">
      <c r="A33" s="23" t="s">
        <v>47</v>
      </c>
      <c r="B33" s="24" t="s">
        <v>26</v>
      </c>
      <c r="C33" s="30" t="s">
        <v>48</v>
      </c>
      <c r="D33" s="24">
        <v>0.5</v>
      </c>
      <c r="E33" s="24">
        <v>96.72</v>
      </c>
      <c r="F33" s="24">
        <f>F13*F14</f>
        <v>18</v>
      </c>
      <c r="G33" s="22">
        <f t="shared" si="0"/>
        <v>1740.96</v>
      </c>
    </row>
    <row r="34" spans="1:7" ht="16.5" customHeight="1">
      <c r="A34" s="31"/>
      <c r="B34" s="32"/>
      <c r="C34" s="32"/>
      <c r="D34" s="32"/>
      <c r="E34" s="32"/>
      <c r="F34" s="32"/>
      <c r="G34" s="43">
        <f>SUM(G26:G33)</f>
        <v>18479.33</v>
      </c>
    </row>
    <row r="35" spans="1:7" ht="12.75">
      <c r="A35" s="64" t="s">
        <v>49</v>
      </c>
      <c r="B35" s="67"/>
      <c r="C35" s="67"/>
      <c r="D35" s="67"/>
      <c r="E35" s="67"/>
      <c r="F35" s="67"/>
      <c r="G35" s="68"/>
    </row>
    <row r="36" spans="1:7" ht="20.25" customHeight="1">
      <c r="A36" s="23" t="s">
        <v>106</v>
      </c>
      <c r="B36" s="28" t="s">
        <v>50</v>
      </c>
      <c r="C36" s="33" t="s">
        <v>51</v>
      </c>
      <c r="D36" s="34">
        <f>0.16</f>
        <v>0.16</v>
      </c>
      <c r="E36" s="24">
        <v>0.26</v>
      </c>
      <c r="F36" s="24">
        <f>F11*4*12</f>
        <v>61502.399999999994</v>
      </c>
      <c r="G36" s="22">
        <f aca="true" t="shared" si="1" ref="G36:G41">E36*F36</f>
        <v>15990.624</v>
      </c>
    </row>
    <row r="37" spans="1:7" ht="25.5">
      <c r="A37" s="23" t="s">
        <v>52</v>
      </c>
      <c r="B37" s="28" t="s">
        <v>50</v>
      </c>
      <c r="C37" s="33" t="s">
        <v>53</v>
      </c>
      <c r="D37" s="25">
        <v>0.15</v>
      </c>
      <c r="E37" s="24">
        <v>1.17</v>
      </c>
      <c r="F37" s="24">
        <f>F11*2</f>
        <v>2562.6</v>
      </c>
      <c r="G37" s="22">
        <f t="shared" si="1"/>
        <v>2998.2419999999997</v>
      </c>
    </row>
    <row r="38" spans="1:7" ht="27" customHeight="1">
      <c r="A38" s="23" t="s">
        <v>54</v>
      </c>
      <c r="B38" s="28" t="s">
        <v>50</v>
      </c>
      <c r="C38" s="33" t="s">
        <v>55</v>
      </c>
      <c r="D38" s="25">
        <v>3.6</v>
      </c>
      <c r="E38" s="24">
        <v>5.85</v>
      </c>
      <c r="F38" s="24">
        <f>F15*20*4</f>
        <v>1360</v>
      </c>
      <c r="G38" s="22">
        <f t="shared" si="1"/>
        <v>7955.999999999999</v>
      </c>
    </row>
    <row r="39" spans="1:7" ht="25.5" customHeight="1">
      <c r="A39" s="23" t="s">
        <v>108</v>
      </c>
      <c r="B39" s="28" t="s">
        <v>50</v>
      </c>
      <c r="C39" s="33" t="s">
        <v>56</v>
      </c>
      <c r="D39" s="25">
        <v>0.13</v>
      </c>
      <c r="E39" s="24">
        <v>0.21</v>
      </c>
      <c r="F39" s="24">
        <f>F11*20*8</f>
        <v>205008</v>
      </c>
      <c r="G39" s="22">
        <f t="shared" si="1"/>
        <v>43051.68</v>
      </c>
    </row>
    <row r="40" spans="1:7" ht="27" customHeight="1">
      <c r="A40" s="23" t="s">
        <v>100</v>
      </c>
      <c r="B40" s="28" t="s">
        <v>50</v>
      </c>
      <c r="C40" s="33" t="s">
        <v>57</v>
      </c>
      <c r="D40" s="25">
        <v>1.46</v>
      </c>
      <c r="E40" s="24">
        <v>2.37</v>
      </c>
      <c r="F40" s="24">
        <f>F15*20*8</f>
        <v>2720</v>
      </c>
      <c r="G40" s="22">
        <f t="shared" si="1"/>
        <v>6446.400000000001</v>
      </c>
    </row>
    <row r="41" spans="1:7" ht="22.5">
      <c r="A41" s="27" t="s">
        <v>58</v>
      </c>
      <c r="B41" s="28" t="s">
        <v>59</v>
      </c>
      <c r="C41" s="29" t="s">
        <v>98</v>
      </c>
      <c r="D41" s="24">
        <v>1.03</v>
      </c>
      <c r="E41" s="24">
        <v>245.63</v>
      </c>
      <c r="F41" s="22">
        <f>F11/100</f>
        <v>12.812999999999999</v>
      </c>
      <c r="G41" s="22">
        <f t="shared" si="1"/>
        <v>3147.25719</v>
      </c>
    </row>
    <row r="42" spans="1:7" ht="16.5" customHeight="1">
      <c r="A42" s="26"/>
      <c r="B42" s="24"/>
      <c r="C42" s="24"/>
      <c r="D42" s="24"/>
      <c r="E42" s="24"/>
      <c r="F42" s="24"/>
      <c r="G42" s="42">
        <f>SUM(G36:G41)</f>
        <v>79590.20319</v>
      </c>
    </row>
    <row r="43" spans="1:7" ht="12.75">
      <c r="A43" s="64" t="s">
        <v>60</v>
      </c>
      <c r="B43" s="67"/>
      <c r="C43" s="67"/>
      <c r="D43" s="67"/>
      <c r="E43" s="67"/>
      <c r="F43" s="67"/>
      <c r="G43" s="68"/>
    </row>
    <row r="44" spans="1:7" ht="38.25">
      <c r="A44" s="23" t="s">
        <v>107</v>
      </c>
      <c r="B44" s="28" t="s">
        <v>50</v>
      </c>
      <c r="C44" s="24" t="s">
        <v>61</v>
      </c>
      <c r="D44" s="24">
        <v>0.59</v>
      </c>
      <c r="E44" s="24">
        <v>0.84</v>
      </c>
      <c r="F44" s="24">
        <f>F10/9*3*20*12</f>
        <v>44792</v>
      </c>
      <c r="G44" s="20">
        <f>E44*F44</f>
        <v>37625.28</v>
      </c>
    </row>
    <row r="45" spans="1:7" ht="38.25">
      <c r="A45" s="23" t="s">
        <v>97</v>
      </c>
      <c r="B45" s="28" t="s">
        <v>50</v>
      </c>
      <c r="C45" s="24" t="s">
        <v>61</v>
      </c>
      <c r="D45" s="24">
        <v>0.45</v>
      </c>
      <c r="E45" s="24">
        <v>0.69</v>
      </c>
      <c r="F45" s="24">
        <f>F10/9*6*4*12</f>
        <v>17916.8</v>
      </c>
      <c r="G45" s="20">
        <f>E45*F45</f>
        <v>12362.591999999999</v>
      </c>
    </row>
    <row r="46" spans="1:7" ht="25.5">
      <c r="A46" s="23" t="s">
        <v>62</v>
      </c>
      <c r="B46" s="28" t="s">
        <v>50</v>
      </c>
      <c r="C46" s="24" t="s">
        <v>63</v>
      </c>
      <c r="D46" s="24">
        <v>1.06</v>
      </c>
      <c r="E46" s="24">
        <v>1.37</v>
      </c>
      <c r="F46" s="24">
        <f>F13*20*12*2</f>
        <v>960</v>
      </c>
      <c r="G46" s="20">
        <f>E46*F46</f>
        <v>1315.2</v>
      </c>
    </row>
    <row r="47" spans="1:7" ht="12.75">
      <c r="A47" s="23" t="s">
        <v>112</v>
      </c>
      <c r="B47" s="28" t="s">
        <v>50</v>
      </c>
      <c r="C47" s="24" t="s">
        <v>64</v>
      </c>
      <c r="D47" s="24">
        <v>1.35</v>
      </c>
      <c r="E47" s="24">
        <v>1.7</v>
      </c>
      <c r="F47" s="24">
        <f>F10*24</f>
        <v>13437.599999999999</v>
      </c>
      <c r="G47" s="20">
        <f>E47*F47</f>
        <v>22843.92</v>
      </c>
    </row>
    <row r="48" spans="1:7" ht="12.75">
      <c r="A48" s="23"/>
      <c r="B48" s="28"/>
      <c r="C48" s="24"/>
      <c r="D48" s="24"/>
      <c r="E48" s="24"/>
      <c r="F48" s="24"/>
      <c r="G48" s="20"/>
    </row>
    <row r="49" spans="1:7" ht="15" customHeight="1">
      <c r="A49" s="24"/>
      <c r="B49" s="35"/>
      <c r="C49" s="24"/>
      <c r="D49" s="24"/>
      <c r="E49" s="24"/>
      <c r="F49" s="24"/>
      <c r="G49" s="44">
        <f>SUM(G44:G48)</f>
        <v>74146.992</v>
      </c>
    </row>
    <row r="50" spans="1:7" ht="12.75">
      <c r="A50" s="64" t="s">
        <v>102</v>
      </c>
      <c r="B50" s="67"/>
      <c r="C50" s="67"/>
      <c r="D50" s="67"/>
      <c r="E50" s="67"/>
      <c r="F50" s="67"/>
      <c r="G50" s="68"/>
    </row>
    <row r="51" spans="1:7" ht="22.5">
      <c r="A51" s="26" t="s">
        <v>65</v>
      </c>
      <c r="B51" s="24"/>
      <c r="C51" s="24"/>
      <c r="D51" s="24"/>
      <c r="E51" s="24"/>
      <c r="F51" s="24"/>
      <c r="G51" s="24"/>
    </row>
    <row r="52" spans="1:7" ht="33.75">
      <c r="A52" s="26" t="s">
        <v>66</v>
      </c>
      <c r="B52" s="24"/>
      <c r="C52" s="24"/>
      <c r="D52" s="24"/>
      <c r="E52" s="24"/>
      <c r="F52" s="24"/>
      <c r="G52" s="24"/>
    </row>
    <row r="53" spans="1:7" ht="33.75">
      <c r="A53" s="26" t="s">
        <v>67</v>
      </c>
      <c r="B53" s="24"/>
      <c r="C53" s="24"/>
      <c r="D53" s="24"/>
      <c r="E53" s="24"/>
      <c r="F53" s="24"/>
      <c r="G53" s="24"/>
    </row>
    <row r="54" spans="1:7" ht="22.5">
      <c r="A54" s="26" t="s">
        <v>68</v>
      </c>
      <c r="B54" s="24"/>
      <c r="C54" s="24"/>
      <c r="D54" s="24"/>
      <c r="E54" s="24"/>
      <c r="F54" s="24"/>
      <c r="G54" s="24"/>
    </row>
    <row r="55" spans="1:7" ht="12.75">
      <c r="A55" s="26" t="s">
        <v>69</v>
      </c>
      <c r="B55" s="24"/>
      <c r="C55" s="24"/>
      <c r="D55" s="24"/>
      <c r="E55" s="24"/>
      <c r="F55" s="24"/>
      <c r="G55" s="24"/>
    </row>
    <row r="56" spans="1:7" ht="22.5">
      <c r="A56" s="37" t="s">
        <v>96</v>
      </c>
      <c r="B56" s="24"/>
      <c r="C56" s="24"/>
      <c r="D56" s="24"/>
      <c r="E56" s="24"/>
      <c r="F56" s="24"/>
      <c r="G56" s="24"/>
    </row>
    <row r="57" spans="1:7" ht="33.75">
      <c r="A57" s="26" t="s">
        <v>70</v>
      </c>
      <c r="B57" s="24"/>
      <c r="C57" s="24"/>
      <c r="D57" s="24"/>
      <c r="E57" s="24"/>
      <c r="F57" s="24"/>
      <c r="G57" s="24"/>
    </row>
    <row r="58" spans="1:7" ht="22.5">
      <c r="A58" s="26" t="s">
        <v>71</v>
      </c>
      <c r="B58" s="24"/>
      <c r="C58" s="24"/>
      <c r="D58" s="24"/>
      <c r="E58" s="24"/>
      <c r="F58" s="24"/>
      <c r="G58" s="24"/>
    </row>
    <row r="59" spans="1:7" ht="22.5">
      <c r="A59" s="26" t="s">
        <v>72</v>
      </c>
      <c r="B59" s="24"/>
      <c r="C59" s="24"/>
      <c r="D59" s="24"/>
      <c r="E59" s="24"/>
      <c r="F59" s="24"/>
      <c r="G59" s="24"/>
    </row>
    <row r="60" spans="1:7" ht="22.5">
      <c r="A60" s="26" t="s">
        <v>73</v>
      </c>
      <c r="B60" s="24"/>
      <c r="C60" s="24"/>
      <c r="D60" s="24"/>
      <c r="E60" s="24"/>
      <c r="F60" s="24"/>
      <c r="G60" s="24"/>
    </row>
    <row r="61" spans="1:7" ht="12.75">
      <c r="A61" s="36" t="s">
        <v>74</v>
      </c>
      <c r="B61" s="25"/>
      <c r="C61" s="25"/>
      <c r="D61" s="25"/>
      <c r="E61" s="25"/>
      <c r="F61" s="25"/>
      <c r="G61" s="25"/>
    </row>
    <row r="62" spans="1:7" ht="22.5">
      <c r="A62" s="26" t="s">
        <v>75</v>
      </c>
      <c r="B62" s="24"/>
      <c r="C62" s="24"/>
      <c r="D62" s="24"/>
      <c r="E62" s="24"/>
      <c r="F62" s="24"/>
      <c r="G62" s="24"/>
    </row>
    <row r="63" spans="1:7" ht="51" customHeight="1">
      <c r="A63" s="26" t="s">
        <v>76</v>
      </c>
      <c r="B63" s="24"/>
      <c r="C63" s="24"/>
      <c r="D63" s="24"/>
      <c r="E63" s="24"/>
      <c r="F63" s="24"/>
      <c r="G63" s="24"/>
    </row>
    <row r="64" spans="1:7" ht="12.75">
      <c r="A64" s="26" t="s">
        <v>77</v>
      </c>
      <c r="B64" s="24"/>
      <c r="C64" s="24"/>
      <c r="D64" s="24"/>
      <c r="E64" s="24"/>
      <c r="F64" s="24"/>
      <c r="G64" s="24"/>
    </row>
    <row r="65" spans="1:7" ht="33.75">
      <c r="A65" s="26" t="s">
        <v>78</v>
      </c>
      <c r="B65" s="24"/>
      <c r="C65" s="24"/>
      <c r="D65" s="24"/>
      <c r="E65" s="24"/>
      <c r="F65" s="24"/>
      <c r="G65" s="24"/>
    </row>
    <row r="66" spans="1:7" ht="22.5">
      <c r="A66" s="26" t="s">
        <v>79</v>
      </c>
      <c r="B66" s="24"/>
      <c r="C66" s="24"/>
      <c r="D66" s="24"/>
      <c r="E66" s="24"/>
      <c r="F66" s="24"/>
      <c r="G66" s="24"/>
    </row>
    <row r="67" spans="1:7" ht="22.5">
      <c r="A67" s="26" t="s">
        <v>80</v>
      </c>
      <c r="B67" s="24"/>
      <c r="C67" s="24"/>
      <c r="D67" s="24"/>
      <c r="E67" s="24"/>
      <c r="F67" s="24"/>
      <c r="G67" s="24"/>
    </row>
    <row r="68" spans="1:7" ht="33.75">
      <c r="A68" s="26" t="s">
        <v>81</v>
      </c>
      <c r="B68" s="24"/>
      <c r="C68" s="24"/>
      <c r="D68" s="24"/>
      <c r="E68" s="24"/>
      <c r="F68" s="24"/>
      <c r="G68" s="24"/>
    </row>
    <row r="69" spans="1:7" ht="24" customHeight="1">
      <c r="A69" s="24"/>
      <c r="B69" s="23" t="s">
        <v>20</v>
      </c>
      <c r="C69" s="24"/>
      <c r="D69" s="24"/>
      <c r="E69" s="24">
        <v>9.6</v>
      </c>
      <c r="F69" s="24">
        <f>F8</f>
        <v>3730.3</v>
      </c>
      <c r="G69" s="42">
        <f>E69*F69</f>
        <v>35810.88</v>
      </c>
    </row>
    <row r="70" spans="1:7" ht="19.5" customHeight="1">
      <c r="A70" s="64" t="s">
        <v>110</v>
      </c>
      <c r="B70" s="67"/>
      <c r="C70" s="67"/>
      <c r="D70" s="67"/>
      <c r="E70" s="67"/>
      <c r="F70" s="67"/>
      <c r="G70" s="68"/>
    </row>
    <row r="71" spans="1:7" ht="132.75" customHeight="1">
      <c r="A71" s="37" t="s">
        <v>91</v>
      </c>
      <c r="B71" s="23" t="s">
        <v>101</v>
      </c>
      <c r="C71" s="24">
        <v>2</v>
      </c>
      <c r="D71" s="24"/>
      <c r="E71" s="24"/>
      <c r="F71" s="24">
        <f>7081.89*2</f>
        <v>14163.78</v>
      </c>
      <c r="G71" s="46">
        <f>F71*12</f>
        <v>169965.36000000002</v>
      </c>
    </row>
    <row r="72" spans="1:7" ht="19.5" customHeight="1">
      <c r="A72" s="41"/>
      <c r="B72" s="24" t="s">
        <v>101</v>
      </c>
      <c r="C72" s="24">
        <v>2</v>
      </c>
      <c r="D72" s="24"/>
      <c r="E72" s="24"/>
      <c r="F72" s="24">
        <v>5528</v>
      </c>
      <c r="G72" s="22">
        <f>C72*F72</f>
        <v>11056</v>
      </c>
    </row>
    <row r="73" spans="1:7" ht="19.5" customHeight="1">
      <c r="A73" s="23"/>
      <c r="B73" s="24"/>
      <c r="C73" s="24"/>
      <c r="D73" s="24"/>
      <c r="E73" s="24"/>
      <c r="F73" s="24"/>
      <c r="G73" s="42">
        <f>G71+G72</f>
        <v>181021.36000000002</v>
      </c>
    </row>
    <row r="74" spans="1:7" ht="16.5" customHeight="1">
      <c r="A74" s="64" t="s">
        <v>95</v>
      </c>
      <c r="B74" s="65"/>
      <c r="C74" s="65"/>
      <c r="D74" s="65"/>
      <c r="E74" s="65"/>
      <c r="F74" s="65"/>
      <c r="G74" s="66"/>
    </row>
    <row r="75" spans="1:7" ht="16.5" customHeight="1">
      <c r="A75" s="27" t="s">
        <v>93</v>
      </c>
      <c r="B75" s="24" t="s">
        <v>4</v>
      </c>
      <c r="C75" s="13"/>
      <c r="D75" s="13"/>
      <c r="E75" s="12">
        <v>0.07</v>
      </c>
      <c r="F75" s="13">
        <f>F8</f>
        <v>3730.3</v>
      </c>
      <c r="G75" s="11">
        <f>E75*F75*138.36</f>
        <v>36128.70156000001</v>
      </c>
    </row>
    <row r="76" spans="1:7" ht="16.5" customHeight="1">
      <c r="A76" s="23" t="s">
        <v>94</v>
      </c>
      <c r="B76" s="24" t="s">
        <v>4</v>
      </c>
      <c r="C76" s="13"/>
      <c r="D76" s="13"/>
      <c r="E76" s="12">
        <v>0.07</v>
      </c>
      <c r="F76" s="13">
        <f>F8</f>
        <v>3730.3</v>
      </c>
      <c r="G76" s="11">
        <f>E76*F76*38.83</f>
        <v>10139.328430000001</v>
      </c>
    </row>
    <row r="77" spans="1:7" ht="54.75" customHeight="1">
      <c r="A77" s="37" t="s">
        <v>25</v>
      </c>
      <c r="B77" s="24" t="s">
        <v>4</v>
      </c>
      <c r="C77" s="23"/>
      <c r="D77" s="24">
        <v>2.14</v>
      </c>
      <c r="E77" s="24">
        <v>7.2</v>
      </c>
      <c r="F77" s="24">
        <f>F8</f>
        <v>3730.3</v>
      </c>
      <c r="G77" s="22">
        <f>E77*F77</f>
        <v>26858.160000000003</v>
      </c>
    </row>
    <row r="78" spans="1:7" ht="42" customHeight="1">
      <c r="A78" s="23" t="s">
        <v>82</v>
      </c>
      <c r="B78" s="23" t="s">
        <v>20</v>
      </c>
      <c r="C78" s="24"/>
      <c r="D78" s="24"/>
      <c r="E78" s="24"/>
      <c r="F78" s="24"/>
      <c r="G78" s="22">
        <v>3300</v>
      </c>
    </row>
    <row r="79" spans="1:7" ht="78.75">
      <c r="A79" s="26" t="s">
        <v>83</v>
      </c>
      <c r="B79" s="23" t="s">
        <v>109</v>
      </c>
      <c r="C79" s="24"/>
      <c r="D79" s="24"/>
      <c r="E79" s="24">
        <f>28*4</f>
        <v>112</v>
      </c>
      <c r="F79" s="24">
        <v>72</v>
      </c>
      <c r="G79" s="22">
        <f>E79*F79</f>
        <v>8064</v>
      </c>
    </row>
    <row r="80" spans="1:7" ht="18" customHeight="1">
      <c r="A80" s="26"/>
      <c r="B80" s="23"/>
      <c r="C80" s="24"/>
      <c r="D80" s="24"/>
      <c r="E80" s="24"/>
      <c r="F80" s="24"/>
      <c r="G80" s="45">
        <f>SUM(G75:G79)</f>
        <v>84490.18999000001</v>
      </c>
    </row>
    <row r="81" spans="1:7" ht="17.25" customHeight="1">
      <c r="A81" s="69" t="s">
        <v>104</v>
      </c>
      <c r="B81" s="70"/>
      <c r="C81" s="70"/>
      <c r="D81" s="70"/>
      <c r="E81" s="70"/>
      <c r="F81" s="70"/>
      <c r="G81" s="71"/>
    </row>
    <row r="82" spans="1:7" ht="17.25" customHeight="1">
      <c r="A82" s="52"/>
      <c r="B82" s="52"/>
      <c r="C82" s="52"/>
      <c r="D82" s="52"/>
      <c r="E82" s="52"/>
      <c r="F82" s="52"/>
      <c r="G82" s="53">
        <v>48200</v>
      </c>
    </row>
    <row r="83" spans="1:7" ht="56.25" customHeight="1">
      <c r="A83" s="23" t="s">
        <v>99</v>
      </c>
      <c r="B83" s="23" t="s">
        <v>20</v>
      </c>
      <c r="C83" s="24"/>
      <c r="D83" s="24"/>
      <c r="E83" s="24"/>
      <c r="F83" s="24"/>
      <c r="G83" s="42">
        <f>(G24+G34+G42+G49+G69+G80)*20%</f>
        <v>59513.67643600001</v>
      </c>
    </row>
    <row r="84" spans="1:7" ht="15">
      <c r="A84" s="16" t="s">
        <v>84</v>
      </c>
      <c r="B84" s="13"/>
      <c r="C84" s="13"/>
      <c r="D84" s="13"/>
      <c r="E84" s="13"/>
      <c r="F84" s="13"/>
      <c r="G84" s="15">
        <f>SUM(G24+G34+G42+G49+G69+G73+G80+G82+G83)</f>
        <v>586303.4186160001</v>
      </c>
    </row>
    <row r="85" spans="1:7" ht="12.75">
      <c r="A85" s="14" t="s">
        <v>85</v>
      </c>
      <c r="B85" s="13"/>
      <c r="C85" s="13"/>
      <c r="D85" s="13"/>
      <c r="E85" s="13"/>
      <c r="F85" s="13"/>
      <c r="G85" s="11">
        <f>G84/12</f>
        <v>48858.61821800001</v>
      </c>
    </row>
    <row r="86" spans="1:7" ht="15">
      <c r="A86" s="14" t="s">
        <v>86</v>
      </c>
      <c r="B86" s="13"/>
      <c r="C86" s="13"/>
      <c r="D86" s="13"/>
      <c r="E86" s="13"/>
      <c r="F86" s="13"/>
      <c r="G86" s="18">
        <f>G85/F8</f>
        <v>13.097771819424713</v>
      </c>
    </row>
    <row r="87" spans="1:7" ht="12.75">
      <c r="A87" s="13" t="s">
        <v>87</v>
      </c>
      <c r="B87" s="13"/>
      <c r="C87" s="13"/>
      <c r="D87" s="13"/>
      <c r="E87" s="13"/>
      <c r="F87" s="13"/>
      <c r="G87" s="13"/>
    </row>
    <row r="88" spans="1:7" ht="12.75">
      <c r="A88" s="13" t="s">
        <v>88</v>
      </c>
      <c r="B88" s="13"/>
      <c r="C88" s="13"/>
      <c r="D88" s="13"/>
      <c r="E88" s="13"/>
      <c r="F88" s="13"/>
      <c r="G88" s="11">
        <f>G73/12/F8</f>
        <v>4.043941059253501</v>
      </c>
    </row>
    <row r="89" spans="1:7" ht="12.75">
      <c r="A89" s="13" t="s">
        <v>89</v>
      </c>
      <c r="B89" s="13"/>
      <c r="C89" s="13"/>
      <c r="D89" s="13"/>
      <c r="E89" s="13"/>
      <c r="F89" s="13"/>
      <c r="G89" s="11">
        <f>G42/12/F8</f>
        <v>1.7780116699729243</v>
      </c>
    </row>
    <row r="90" spans="1:7" ht="12.75">
      <c r="A90" s="13" t="s">
        <v>90</v>
      </c>
      <c r="B90" s="13"/>
      <c r="C90" s="13"/>
      <c r="D90" s="13"/>
      <c r="E90" s="13"/>
      <c r="F90" s="13"/>
      <c r="G90" s="11">
        <f>G49/12/F8</f>
        <v>1.6564126209688228</v>
      </c>
    </row>
    <row r="91" spans="1:7" ht="12.75">
      <c r="A91" s="13"/>
      <c r="B91" s="13"/>
      <c r="C91" s="13"/>
      <c r="D91" s="13"/>
      <c r="E91" s="13"/>
      <c r="F91" s="13"/>
      <c r="G91" s="11"/>
    </row>
    <row r="94" spans="1:7" ht="15.75">
      <c r="A94" s="39"/>
      <c r="B94" s="39"/>
      <c r="C94" s="39"/>
      <c r="D94" s="39"/>
      <c r="E94" s="39"/>
      <c r="F94" s="39"/>
      <c r="G94" s="40"/>
    </row>
    <row r="95" ht="12.75">
      <c r="E95" s="38"/>
    </row>
    <row r="97" spans="1:7" ht="12.75">
      <c r="A97" s="47"/>
      <c r="B97" s="48"/>
      <c r="C97" s="49"/>
      <c r="D97" s="49"/>
      <c r="E97" s="49"/>
      <c r="F97" s="49"/>
      <c r="G97" s="50"/>
    </row>
    <row r="99" ht="12.75">
      <c r="G99" s="38"/>
    </row>
  </sheetData>
  <sheetProtection/>
  <mergeCells count="15">
    <mergeCell ref="A25:G25"/>
    <mergeCell ref="A35:G35"/>
    <mergeCell ref="A43:G43"/>
    <mergeCell ref="A50:G50"/>
    <mergeCell ref="A70:G70"/>
    <mergeCell ref="A81:G81"/>
    <mergeCell ref="A74:G74"/>
    <mergeCell ref="A20:G20"/>
    <mergeCell ref="A6:G6"/>
    <mergeCell ref="A17:A18"/>
    <mergeCell ref="B17:B18"/>
    <mergeCell ref="C17:C18"/>
    <mergeCell ref="D17:E18"/>
    <mergeCell ref="F17:F18"/>
    <mergeCell ref="G17:G1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Newtopmashin8</dc:creator>
  <cp:keywords/>
  <dc:description/>
  <cp:lastModifiedBy>Admin</cp:lastModifiedBy>
  <cp:lastPrinted>2012-11-21T11:52:27Z</cp:lastPrinted>
  <dcterms:created xsi:type="dcterms:W3CDTF">2009-12-08T08:23:36Z</dcterms:created>
  <dcterms:modified xsi:type="dcterms:W3CDTF">2012-11-21T11:52:33Z</dcterms:modified>
  <cp:category/>
  <cp:version/>
  <cp:contentType/>
  <cp:contentStatus/>
</cp:coreProperties>
</file>